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80" yWindow="30" windowWidth="15180" windowHeight="12405"/>
  </bookViews>
  <sheets>
    <sheet name="Д19" sheetId="15" r:id="rId1"/>
  </sheets>
  <externalReferences>
    <externalReference r:id="rId2"/>
  </externalReferences>
  <definedNames>
    <definedName name="_xlnm.Print_Area" localSheetId="0">Д19!$A$1:$O$51</definedName>
  </definedNames>
  <calcPr calcId="144525"/>
</workbook>
</file>

<file path=xl/calcChain.xml><?xml version="1.0" encoding="utf-8"?>
<calcChain xmlns="http://schemas.openxmlformats.org/spreadsheetml/2006/main">
  <c r="J32" i="15" l="1"/>
  <c r="R39" i="15"/>
  <c r="R38" i="15"/>
  <c r="C36" i="15" l="1"/>
  <c r="C34" i="15"/>
  <c r="C33" i="15"/>
  <c r="C32" i="15"/>
  <c r="C31" i="15"/>
  <c r="D42" i="15" l="1"/>
  <c r="L45" i="15" l="1"/>
  <c r="L40" i="15"/>
  <c r="L35" i="15"/>
  <c r="F35" i="15"/>
  <c r="M31" i="15" l="1"/>
  <c r="I44" i="15"/>
  <c r="H44" i="15"/>
  <c r="E44" i="15"/>
  <c r="M41" i="15" l="1"/>
  <c r="E35" i="15"/>
  <c r="J35" i="15"/>
  <c r="P35" i="15" s="1"/>
  <c r="M36" i="15"/>
  <c r="N40" i="15"/>
  <c r="O40" i="15" s="1"/>
  <c r="K40" i="15" s="1"/>
  <c r="D43" i="15" l="1"/>
  <c r="H43" i="15" l="1"/>
  <c r="I43" i="15" s="1"/>
  <c r="E43" i="15" s="1"/>
  <c r="H42" i="15"/>
  <c r="J34" i="15"/>
  <c r="J33" i="15"/>
  <c r="E42" i="15" l="1"/>
  <c r="I42" i="15"/>
  <c r="Q32" i="15"/>
  <c r="C42" i="15"/>
  <c r="Q34" i="15"/>
  <c r="C44" i="15"/>
  <c r="J44" i="15" s="1"/>
  <c r="N44" i="15" s="1"/>
  <c r="O44" i="15" s="1"/>
  <c r="K44" i="15" s="1"/>
  <c r="L44" i="15" s="1"/>
  <c r="Q33" i="15"/>
  <c r="C43" i="15"/>
  <c r="C41" i="15" l="1"/>
  <c r="P33" i="15"/>
  <c r="D33" i="15"/>
  <c r="N33" i="15"/>
  <c r="O33" i="15" s="1"/>
  <c r="R34" i="15"/>
  <c r="J39" i="15" s="1"/>
  <c r="D32" i="15"/>
  <c r="P32" i="15"/>
  <c r="N32" i="15"/>
  <c r="P34" i="15"/>
  <c r="T34" i="15" s="1"/>
  <c r="Q31" i="15"/>
  <c r="R33" i="15" s="1"/>
  <c r="J38" i="15" s="1"/>
  <c r="C10" i="15"/>
  <c r="R32" i="15" l="1"/>
  <c r="J37" i="15" s="1"/>
  <c r="O32" i="15"/>
  <c r="S34" i="15"/>
  <c r="S33" i="15"/>
  <c r="J43" i="15" s="1"/>
  <c r="T32" i="15"/>
  <c r="U32" i="15" s="1"/>
  <c r="N39" i="15"/>
  <c r="O39" i="15" s="1"/>
  <c r="K33" i="15"/>
  <c r="U34" i="15"/>
  <c r="O34" i="15" s="1"/>
  <c r="N34" i="15"/>
  <c r="H32" i="15"/>
  <c r="I32" i="15" s="1"/>
  <c r="H33" i="15"/>
  <c r="T33" i="15"/>
  <c r="U33" i="15" s="1"/>
  <c r="K32" i="15" l="1"/>
  <c r="R35" i="15"/>
  <c r="S32" i="15"/>
  <c r="J42" i="15" s="1"/>
  <c r="N42" i="15" s="1"/>
  <c r="N43" i="15"/>
  <c r="O43" i="15" s="1"/>
  <c r="K39" i="15"/>
  <c r="L39" i="15" s="1"/>
  <c r="I33" i="15"/>
  <c r="E33" i="15" s="1"/>
  <c r="F33" i="15" s="1"/>
  <c r="E32" i="15"/>
  <c r="F32" i="15" s="1"/>
  <c r="I34" i="15"/>
  <c r="N37" i="15"/>
  <c r="J36" i="15"/>
  <c r="J31" i="15" s="1"/>
  <c r="N38" i="15"/>
  <c r="K34" i="15"/>
  <c r="L34" i="15" s="1"/>
  <c r="H34" i="15"/>
  <c r="S35" i="15" l="1"/>
  <c r="K43" i="15"/>
  <c r="E34" i="15"/>
  <c r="F34" i="15" s="1"/>
  <c r="O38" i="15"/>
  <c r="K38" i="15" s="1"/>
  <c r="N36" i="15"/>
  <c r="N31" i="15" s="1"/>
  <c r="O37" i="15"/>
  <c r="K37" i="15" s="1"/>
  <c r="L36" i="15" s="1"/>
  <c r="L31" i="15" s="1"/>
  <c r="D36" i="15"/>
  <c r="L41" i="15" l="1"/>
  <c r="O36" i="15"/>
  <c r="O31" i="15" s="1"/>
  <c r="H36" i="15"/>
  <c r="I36" i="15" s="1"/>
  <c r="E36" i="15" s="1"/>
  <c r="F36" i="15" s="1"/>
  <c r="K36" i="15" l="1"/>
  <c r="K31" i="15" s="1"/>
  <c r="P36" i="15" l="1"/>
  <c r="P31" i="15" s="1"/>
  <c r="N41" i="15" l="1"/>
  <c r="H41" i="15" s="1"/>
  <c r="O42" i="15"/>
  <c r="K42" i="15" s="1"/>
  <c r="K41" i="15" l="1"/>
  <c r="O41" i="15"/>
  <c r="I41" i="15" s="1"/>
  <c r="E41" i="15" l="1"/>
  <c r="J41" i="15"/>
  <c r="D41" i="15" s="1"/>
</calcChain>
</file>

<file path=xl/sharedStrings.xml><?xml version="1.0" encoding="utf-8"?>
<sst xmlns="http://schemas.openxmlformats.org/spreadsheetml/2006/main" count="214" uniqueCount="80">
  <si>
    <t>(найменування  ліцензіата)</t>
  </si>
  <si>
    <t>без ПДВ</t>
  </si>
  <si>
    <t>№ з/п</t>
  </si>
  <si>
    <t>Вид джерела теплової енергії</t>
  </si>
  <si>
    <t>Відпуск теплової енергії з колекторів, Гкал </t>
  </si>
  <si>
    <t>Тариф на виробництво теплової енергії, грн/Гкал</t>
  </si>
  <si>
    <t>Вартість теплової енергії, виробленої власними джерелами, 
тис. грн </t>
  </si>
  <si>
    <t>усього</t>
  </si>
  <si>
    <t>у тому числі:</t>
  </si>
  <si>
    <t xml:space="preserve">повна планована собівартість   </t>
  </si>
  <si>
    <t>паливна складова, що урахована в повній планованій собівартості</t>
  </si>
  <si>
    <t>виробничі інвестиції</t>
  </si>
  <si>
    <t xml:space="preserve">податок на прибуток 
</t>
  </si>
  <si>
    <t>інше використання прибутку</t>
  </si>
  <si>
    <t xml:space="preserve">повна планована собівартість </t>
  </si>
  <si>
    <t>1</t>
  </si>
  <si>
    <t>х</t>
  </si>
  <si>
    <t>1.1</t>
  </si>
  <si>
    <t>населення</t>
  </si>
  <si>
    <t>1.2</t>
  </si>
  <si>
    <t>бюджетних установ</t>
  </si>
  <si>
    <t>1.3</t>
  </si>
  <si>
    <t>інших споживачів</t>
  </si>
  <si>
    <t>1.4</t>
  </si>
  <si>
    <t>релігійних організацій</t>
  </si>
  <si>
    <t>1.5</t>
  </si>
  <si>
    <t>господарські потреби ліцензованої діяльності ліцензіата</t>
  </si>
  <si>
    <t>1.5.1</t>
  </si>
  <si>
    <t>що припадають на населення</t>
  </si>
  <si>
    <t>1.5.2</t>
  </si>
  <si>
    <t>що припадають на бюджетні установи</t>
  </si>
  <si>
    <t>1.5.3</t>
  </si>
  <si>
    <t>що припадають на інших споживачів</t>
  </si>
  <si>
    <t>1.5.4</t>
  </si>
  <si>
    <t>що припадають на релігійні організації</t>
  </si>
  <si>
    <t>2</t>
  </si>
  <si>
    <t>2.1</t>
  </si>
  <si>
    <t>2.2</t>
  </si>
  <si>
    <t>2.3</t>
  </si>
  <si>
    <t>2.4</t>
  </si>
  <si>
    <t>Продовження додатка 19</t>
  </si>
  <si>
    <t>2.5</t>
  </si>
  <si>
    <t>2.5.1</t>
  </si>
  <si>
    <t>2.5.2</t>
  </si>
  <si>
    <t>2.5.3</t>
  </si>
  <si>
    <t>2.5.4</t>
  </si>
  <si>
    <t>3</t>
  </si>
  <si>
    <t>Теплова енергія, вироблена власними установками з використанням альтернативних джерел енергії, у тому числі на потреби: </t>
  </si>
  <si>
    <t>3.1</t>
  </si>
  <si>
    <t>3.2</t>
  </si>
  <si>
    <t>3.3</t>
  </si>
  <si>
    <t>3.4</t>
  </si>
  <si>
    <t>3.5</t>
  </si>
  <si>
    <t>3.5.1</t>
  </si>
  <si>
    <t>3.5.2</t>
  </si>
  <si>
    <t>3.5.3</t>
  </si>
  <si>
    <t>3.5.4</t>
  </si>
  <si>
    <t>4</t>
  </si>
  <si>
    <t>Загальна вартість теплової енергії, виробленої власними джерелами, крім котелень, для потреби власних споживачів з урахуванням витрат на  господарські потреби ліцензованої діяльності, у тому числі на потреби*: </t>
  </si>
  <si>
    <t>4.1</t>
  </si>
  <si>
    <t>4.2</t>
  </si>
  <si>
    <t>4.3</t>
  </si>
  <si>
    <t>4.4</t>
  </si>
  <si>
    <t>* У рядку 4  показник «відпуск теплової енергії з колекторів» визначено без урахування обсягів  теплової енергії на господарські потреби ліцензованої діяльності.</t>
  </si>
  <si>
    <t xml:space="preserve">     (підпис)   </t>
  </si>
  <si>
    <t xml:space="preserve">   (ініціали, прізвище)</t>
  </si>
  <si>
    <t>Волочиське комунальне підприємство теплових мереж "Тепловик"</t>
  </si>
  <si>
    <t>податок</t>
  </si>
  <si>
    <t>інше</t>
  </si>
  <si>
    <t>вл.потреби</t>
  </si>
  <si>
    <t>середньозважений тариф</t>
  </si>
  <si>
    <t>бюджет</t>
  </si>
  <si>
    <t xml:space="preserve"> --</t>
  </si>
  <si>
    <t>Теплова енергія, вироблена власними теплоелектроцентралями, теплоелектростанціями, атомними електростанціями</t>
  </si>
  <si>
    <t>Теплова енергія, вироблена власними когенераційними установками</t>
  </si>
  <si>
    <t>з вл.потребами</t>
  </si>
  <si>
    <t>Розрахунок вартості теплової енергії, виробленої власними теплоелектроцентралями, теплоелектростанціями, атомними електростанціями, когенераційними установками та установками з використанням альтернативних джерел енергії,  на планований період з «01» жовтня  2026 року</t>
  </si>
  <si>
    <t>В.о.директора ВКПТМ "Тепловик"</t>
  </si>
  <si>
    <t>Вадим БІЛИК</t>
  </si>
  <si>
    <t>Додаток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</si>
</sst>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2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2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77">
    <xf numFmtId="0" fontId="0" fillId="0" borderId="0" xfId="0"/>
    <xf numFmtId="0" fontId="5" fillId="2" borderId="0" xfId="21" applyFont="1" applyFill="1"/>
    <xf numFmtId="0" fontId="1" fillId="2" borderId="0" xfId="21" applyFill="1"/>
    <xf numFmtId="0" fontId="5" fillId="2" borderId="0" xfId="21" applyFont="1" applyFill="1" applyBorder="1" applyAlignment="1">
      <alignment horizontal="left" vertical="center" wrapText="1"/>
    </xf>
    <xf numFmtId="0" fontId="5" fillId="2" borderId="0" xfId="21" applyFont="1" applyFill="1" applyAlignment="1"/>
    <xf numFmtId="0" fontId="5" fillId="2" borderId="0" xfId="21" applyFont="1" applyFill="1" applyBorder="1"/>
    <xf numFmtId="0" fontId="5" fillId="2" borderId="1" xfId="21" applyFont="1" applyFill="1" applyBorder="1" applyAlignment="1">
      <alignment horizontal="center" vertical="center"/>
    </xf>
    <xf numFmtId="0" fontId="5" fillId="2" borderId="0" xfId="21" applyFont="1" applyFill="1" applyBorder="1" applyAlignment="1">
      <alignment vertical="center" wrapText="1"/>
    </xf>
    <xf numFmtId="0" fontId="5" fillId="0" borderId="1" xfId="21" applyFont="1" applyFill="1" applyBorder="1" applyAlignment="1">
      <alignment horizontal="center" vertical="center" wrapText="1"/>
    </xf>
    <xf numFmtId="0" fontId="5" fillId="2" borderId="0" xfId="21" applyFont="1" applyFill="1" applyBorder="1" applyAlignment="1">
      <alignment horizontal="center" vertical="center" wrapText="1"/>
    </xf>
    <xf numFmtId="0" fontId="5" fillId="2" borderId="2" xfId="21" applyFont="1" applyFill="1" applyBorder="1" applyAlignment="1">
      <alignment horizontal="center" vertical="center"/>
    </xf>
    <xf numFmtId="49" fontId="12" fillId="2" borderId="1" xfId="21" applyNumberFormat="1" applyFont="1" applyFill="1" applyBorder="1" applyAlignment="1">
      <alignment horizontal="center" vertical="center"/>
    </xf>
    <xf numFmtId="0" fontId="12" fillId="2" borderId="1" xfId="21" applyFont="1" applyFill="1" applyBorder="1" applyAlignment="1">
      <alignment horizontal="left" vertical="center" wrapText="1"/>
    </xf>
    <xf numFmtId="2" fontId="13" fillId="2" borderId="1" xfId="4" applyNumberFormat="1" applyFont="1" applyFill="1" applyBorder="1" applyAlignment="1">
      <alignment horizontal="center" vertical="center" wrapText="1"/>
    </xf>
    <xf numFmtId="164" fontId="13" fillId="2" borderId="0" xfId="4" applyNumberFormat="1" applyFont="1" applyFill="1" applyBorder="1" applyAlignment="1">
      <alignment vertical="center" wrapText="1"/>
    </xf>
    <xf numFmtId="0" fontId="14" fillId="2" borderId="0" xfId="21" applyFont="1" applyFill="1" applyAlignment="1">
      <alignment vertical="center"/>
    </xf>
    <xf numFmtId="49" fontId="5" fillId="2" borderId="1" xfId="21" applyNumberFormat="1" applyFont="1" applyFill="1" applyBorder="1" applyAlignment="1">
      <alignment horizontal="center" vertical="center"/>
    </xf>
    <xf numFmtId="0" fontId="5" fillId="2" borderId="1" xfId="21" applyFont="1" applyFill="1" applyBorder="1" applyAlignment="1">
      <alignment horizontal="left" vertical="center" wrapText="1"/>
    </xf>
    <xf numFmtId="4" fontId="11" fillId="2" borderId="0" xfId="4" applyNumberFormat="1" applyFont="1" applyFill="1" applyBorder="1" applyAlignment="1">
      <alignment horizontal="right" vertical="center" wrapText="1"/>
    </xf>
    <xf numFmtId="0" fontId="1" fillId="2" borderId="0" xfId="21" applyFill="1" applyBorder="1" applyAlignment="1">
      <alignment vertical="center"/>
    </xf>
    <xf numFmtId="0" fontId="1" fillId="2" borderId="0" xfId="21" applyFill="1" applyAlignment="1">
      <alignment vertical="center"/>
    </xf>
    <xf numFmtId="2" fontId="13" fillId="2" borderId="2" xfId="4" applyNumberFormat="1" applyFont="1" applyFill="1" applyBorder="1" applyAlignment="1">
      <alignment horizontal="center" vertical="center" wrapText="1"/>
    </xf>
    <xf numFmtId="164" fontId="15" fillId="2" borderId="0" xfId="21" applyNumberFormat="1" applyFont="1" applyFill="1" applyBorder="1" applyAlignment="1">
      <alignment horizontal="right" vertical="center" wrapText="1"/>
    </xf>
    <xf numFmtId="49" fontId="5" fillId="2" borderId="0" xfId="21" applyNumberFormat="1" applyFont="1" applyFill="1" applyBorder="1" applyAlignment="1">
      <alignment horizontal="center" vertical="center"/>
    </xf>
    <xf numFmtId="0" fontId="6" fillId="0" borderId="0" xfId="10" applyFont="1" applyBorder="1" applyAlignment="1">
      <alignment horizontal="center" vertical="center"/>
    </xf>
    <xf numFmtId="4" fontId="13" fillId="2" borderId="2" xfId="4" applyNumberFormat="1" applyFont="1" applyFill="1" applyBorder="1" applyAlignment="1">
      <alignment horizontal="center" vertical="center" wrapText="1"/>
    </xf>
    <xf numFmtId="4" fontId="13" fillId="2" borderId="0" xfId="4" applyNumberFormat="1" applyFont="1" applyFill="1" applyBorder="1" applyAlignment="1">
      <alignment horizontal="right" vertical="center" wrapText="1"/>
    </xf>
    <xf numFmtId="0" fontId="5" fillId="2" borderId="0" xfId="21" applyFont="1" applyFill="1" applyBorder="1" applyAlignment="1">
      <alignment horizontal="left" vertical="center"/>
    </xf>
    <xf numFmtId="0" fontId="12" fillId="2" borderId="0" xfId="21" applyFont="1" applyFill="1" applyBorder="1" applyAlignment="1">
      <alignment horizontal="left" vertical="center"/>
    </xf>
    <xf numFmtId="0" fontId="8" fillId="0" borderId="0" xfId="16" applyFont="1" applyAlignment="1">
      <alignment horizontal="justify" vertical="center" wrapText="1"/>
    </xf>
    <xf numFmtId="0" fontId="8" fillId="0" borderId="0" xfId="16" applyFont="1" applyAlignment="1">
      <alignment horizontal="center" vertical="center" wrapText="1"/>
    </xf>
    <xf numFmtId="0" fontId="17" fillId="0" borderId="0" xfId="16" applyFont="1" applyAlignment="1">
      <alignment vertical="center" wrapText="1"/>
    </xf>
    <xf numFmtId="0" fontId="18" fillId="0" borderId="0" xfId="7" applyFont="1" applyFill="1" applyAlignment="1">
      <alignment horizontal="center"/>
    </xf>
    <xf numFmtId="0" fontId="19" fillId="2" borderId="0" xfId="21" applyFont="1" applyFill="1"/>
    <xf numFmtId="4" fontId="14" fillId="2" borderId="0" xfId="21" applyNumberFormat="1" applyFont="1" applyFill="1" applyAlignment="1">
      <alignment vertical="center"/>
    </xf>
    <xf numFmtId="4" fontId="1" fillId="2" borderId="0" xfId="21" applyNumberFormat="1" applyFill="1" applyAlignment="1">
      <alignment vertical="center"/>
    </xf>
    <xf numFmtId="2" fontId="1" fillId="2" borderId="0" xfId="21" applyNumberFormat="1" applyFill="1" applyAlignment="1">
      <alignment vertical="center"/>
    </xf>
    <xf numFmtId="9" fontId="1" fillId="2" borderId="0" xfId="21" applyNumberFormat="1" applyFill="1" applyAlignment="1">
      <alignment vertical="center"/>
    </xf>
    <xf numFmtId="0" fontId="0" fillId="2" borderId="0" xfId="21" applyFont="1" applyFill="1" applyAlignment="1">
      <alignment vertical="center"/>
    </xf>
    <xf numFmtId="164" fontId="13" fillId="2" borderId="1" xfId="4" applyNumberFormat="1" applyFont="1" applyFill="1" applyBorder="1" applyAlignment="1">
      <alignment horizontal="center" vertical="center" wrapText="1"/>
    </xf>
    <xf numFmtId="4" fontId="11" fillId="2" borderId="1" xfId="4" applyNumberFormat="1" applyFont="1" applyFill="1" applyBorder="1" applyAlignment="1">
      <alignment horizontal="center" vertical="center" wrapText="1"/>
    </xf>
    <xf numFmtId="2" fontId="13" fillId="2" borderId="1" xfId="21" applyNumberFormat="1" applyFont="1" applyFill="1" applyBorder="1" applyAlignment="1">
      <alignment horizontal="center" vertical="center" wrapText="1"/>
    </xf>
    <xf numFmtId="4" fontId="13" fillId="2" borderId="1" xfId="4" applyNumberFormat="1" applyFont="1" applyFill="1" applyBorder="1" applyAlignment="1">
      <alignment horizontal="center" vertical="center" wrapText="1"/>
    </xf>
    <xf numFmtId="0" fontId="17" fillId="0" borderId="0" xfId="16" applyFont="1" applyAlignment="1">
      <alignment horizontal="center" vertical="center" wrapText="1"/>
    </xf>
    <xf numFmtId="0" fontId="5" fillId="2" borderId="1" xfId="21" applyFont="1" applyFill="1" applyBorder="1" applyAlignment="1">
      <alignment horizontal="center" vertical="center" wrapText="1"/>
    </xf>
    <xf numFmtId="0" fontId="5" fillId="2" borderId="1" xfId="21" applyFont="1" applyFill="1" applyBorder="1" applyAlignment="1">
      <alignment horizontal="center" vertical="center"/>
    </xf>
    <xf numFmtId="0" fontId="10" fillId="2" borderId="0" xfId="4" applyFont="1" applyFill="1" applyBorder="1" applyAlignment="1">
      <alignment horizontal="center" vertical="center"/>
    </xf>
    <xf numFmtId="164" fontId="13" fillId="2" borderId="1" xfId="21" applyNumberFormat="1" applyFont="1" applyFill="1" applyBorder="1" applyAlignment="1">
      <alignment horizontal="center" vertical="center" wrapText="1"/>
    </xf>
    <xf numFmtId="2" fontId="11" fillId="2" borderId="1" xfId="4" applyNumberFormat="1" applyFont="1" applyFill="1" applyBorder="1" applyAlignment="1">
      <alignment horizontal="center" vertical="center" wrapText="1"/>
    </xf>
    <xf numFmtId="0" fontId="5" fillId="2" borderId="0" xfId="21" applyFont="1" applyFill="1" applyAlignment="1">
      <alignment horizontal="center"/>
    </xf>
    <xf numFmtId="0" fontId="7" fillId="0" borderId="0" xfId="16" applyFont="1" applyAlignment="1">
      <alignment horizontal="center" vertical="top" wrapText="1"/>
    </xf>
    <xf numFmtId="0" fontId="9" fillId="2" borderId="0" xfId="21" applyFont="1" applyFill="1" applyAlignment="1">
      <alignment horizontal="center"/>
    </xf>
    <xf numFmtId="0" fontId="11" fillId="0" borderId="0" xfId="8" applyFont="1" applyFill="1" applyBorder="1" applyAlignment="1" applyProtection="1">
      <alignment horizontal="center"/>
    </xf>
    <xf numFmtId="4" fontId="11" fillId="2" borderId="2" xfId="4" applyNumberFormat="1" applyFont="1" applyFill="1" applyBorder="1" applyAlignment="1">
      <alignment horizontal="center" vertical="center" wrapText="1"/>
    </xf>
    <xf numFmtId="164" fontId="15" fillId="2" borderId="1" xfId="21" applyNumberFormat="1" applyFont="1" applyFill="1" applyBorder="1" applyAlignment="1">
      <alignment horizontal="center" vertical="center" wrapText="1"/>
    </xf>
    <xf numFmtId="4" fontId="11" fillId="2" borderId="0" xfId="4" applyNumberFormat="1" applyFont="1" applyFill="1" applyBorder="1" applyAlignment="1">
      <alignment horizontal="center" vertical="center" wrapText="1"/>
    </xf>
    <xf numFmtId="2" fontId="11" fillId="2" borderId="0" xfId="4" applyNumberFormat="1" applyFont="1" applyFill="1" applyBorder="1" applyAlignment="1">
      <alignment horizontal="center" vertical="center" wrapText="1"/>
    </xf>
    <xf numFmtId="164" fontId="11" fillId="2" borderId="1" xfId="21" applyNumberFormat="1" applyFont="1" applyFill="1" applyBorder="1" applyAlignment="1">
      <alignment horizontal="center" vertical="center" wrapText="1"/>
    </xf>
    <xf numFmtId="0" fontId="17" fillId="0" borderId="3" xfId="16" applyFont="1" applyBorder="1" applyAlignment="1">
      <alignment horizontal="center" vertical="center" wrapText="1"/>
    </xf>
    <xf numFmtId="0" fontId="17" fillId="0" borderId="0" xfId="16" applyFont="1" applyBorder="1" applyAlignment="1">
      <alignment horizontal="center" vertical="center" wrapText="1"/>
    </xf>
    <xf numFmtId="164" fontId="17" fillId="0" borderId="0" xfId="16" applyNumberFormat="1" applyFont="1" applyAlignment="1">
      <alignment horizontal="center" vertical="center" wrapText="1"/>
    </xf>
    <xf numFmtId="0" fontId="1" fillId="2" borderId="0" xfId="21" applyFill="1" applyAlignment="1">
      <alignment horizontal="center"/>
    </xf>
    <xf numFmtId="0" fontId="1" fillId="2" borderId="0" xfId="21" applyFont="1" applyFill="1" applyAlignment="1">
      <alignment horizontal="center"/>
    </xf>
    <xf numFmtId="164" fontId="13" fillId="2" borderId="2" xfId="4" applyNumberFormat="1" applyFont="1" applyFill="1" applyBorder="1" applyAlignment="1">
      <alignment horizontal="center" vertical="center" wrapText="1"/>
    </xf>
    <xf numFmtId="164" fontId="11" fillId="2" borderId="2" xfId="4" applyNumberFormat="1" applyFont="1" applyFill="1" applyBorder="1" applyAlignment="1">
      <alignment horizontal="center" vertical="center" wrapText="1"/>
    </xf>
    <xf numFmtId="4" fontId="16" fillId="0" borderId="0" xfId="2" applyNumberFormat="1" applyFont="1" applyFill="1" applyBorder="1" applyAlignment="1">
      <alignment horizontal="center" vertical="center" wrapText="1"/>
    </xf>
    <xf numFmtId="0" fontId="17" fillId="0" borderId="0" xfId="16" applyFont="1" applyAlignment="1">
      <alignment horizontal="center" vertical="center" wrapText="1"/>
    </xf>
    <xf numFmtId="0" fontId="5" fillId="2" borderId="1" xfId="21" applyFont="1" applyFill="1" applyBorder="1" applyAlignment="1">
      <alignment horizontal="center" vertical="center" wrapText="1"/>
    </xf>
    <xf numFmtId="164" fontId="15" fillId="2" borderId="5" xfId="21" applyNumberFormat="1" applyFont="1" applyFill="1" applyBorder="1" applyAlignment="1">
      <alignment horizontal="center" vertical="center" wrapText="1"/>
    </xf>
    <xf numFmtId="164" fontId="15" fillId="2" borderId="0" xfId="21" applyNumberFormat="1" applyFont="1" applyFill="1" applyBorder="1" applyAlignment="1">
      <alignment horizontal="center" vertical="center" wrapText="1"/>
    </xf>
    <xf numFmtId="0" fontId="5" fillId="2" borderId="1" xfId="21" applyFont="1" applyFill="1" applyBorder="1" applyAlignment="1">
      <alignment horizontal="center" vertical="center"/>
    </xf>
    <xf numFmtId="0" fontId="5" fillId="2" borderId="2" xfId="21" applyFont="1" applyFill="1" applyBorder="1" applyAlignment="1">
      <alignment horizontal="center" vertical="center" wrapText="1"/>
    </xf>
    <xf numFmtId="0" fontId="8" fillId="0" borderId="0" xfId="16" applyFont="1" applyAlignment="1">
      <alignment horizontal="left" vertical="top" wrapText="1"/>
    </xf>
    <xf numFmtId="0" fontId="9" fillId="2" borderId="0" xfId="21" applyFont="1" applyFill="1" applyAlignment="1">
      <alignment horizontal="center" wrapText="1"/>
    </xf>
    <xf numFmtId="0" fontId="5" fillId="2" borderId="4" xfId="21" applyFont="1" applyFill="1" applyBorder="1" applyAlignment="1">
      <alignment horizontal="center"/>
    </xf>
    <xf numFmtId="0" fontId="10" fillId="2" borderId="0" xfId="4" applyFont="1" applyFill="1" applyBorder="1" applyAlignment="1">
      <alignment horizontal="center" vertical="center"/>
    </xf>
    <xf numFmtId="0" fontId="9" fillId="2" borderId="3" xfId="21" applyFont="1" applyFill="1" applyBorder="1" applyAlignment="1">
      <alignment horizontal="center" wrapText="1"/>
    </xf>
  </cellXfs>
  <cellStyles count="22">
    <cellStyle name="Звичайний 2" xfId="1"/>
    <cellStyle name="Обычный" xfId="0" builtinId="0"/>
    <cellStyle name="Обычный 15 2" xfId="2"/>
    <cellStyle name="Обычный 19" xfId="3"/>
    <cellStyle name="Обычный 2" xfId="4"/>
    <cellStyle name="Обычный 2 15" xfId="5"/>
    <cellStyle name="Обычный 2 2" xfId="6"/>
    <cellStyle name="Обычный 3 10" xfId="7"/>
    <cellStyle name="Обычный 3 11 2 2 2" xfId="8"/>
    <cellStyle name="Обычный 3 11 2 2 2 2" xfId="9"/>
    <cellStyle name="Обычный 3 11 3 2" xfId="10"/>
    <cellStyle name="Обычный 3 11 3 2 2" xfId="11"/>
    <cellStyle name="Обычный 3 11 3 2 2 2" xfId="12"/>
    <cellStyle name="Обычный 3 11 3 2 3" xfId="13"/>
    <cellStyle name="Обычный 3 11 3 3 2" xfId="14"/>
    <cellStyle name="Обычный 3 11 3 3 2 2" xfId="15"/>
    <cellStyle name="Обычный 4 6 2 2" xfId="16"/>
    <cellStyle name="Обычный 4 6 2 2 2" xfId="17"/>
    <cellStyle name="Обычный 4 6 2 2 2 2" xfId="18"/>
    <cellStyle name="Обычный 5 10" xfId="19"/>
    <cellStyle name="Обычный 5 11" xfId="20"/>
    <cellStyle name="Обычный_Додатки по тарифам" xfId="21"/>
  </cellStyles>
  <dxfs count="1">
    <dxf>
      <font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4;&#1086;&#1076;&#1072;&#1090;&#1086;&#1082;%2022-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22"/>
    </sheetNames>
    <sheetDataSet>
      <sheetData sheetId="0">
        <row r="13">
          <cell r="G13">
            <v>450.81799999999998</v>
          </cell>
        </row>
        <row r="14">
          <cell r="G14">
            <v>297.33699999999999</v>
          </cell>
        </row>
        <row r="15">
          <cell r="G15">
            <v>143.56300400000001</v>
          </cell>
        </row>
        <row r="16">
          <cell r="G16">
            <v>0</v>
          </cell>
        </row>
        <row r="18">
          <cell r="G18">
            <v>9.9179960000000005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4"/>
  <sheetViews>
    <sheetView tabSelected="1" view="pageBreakPreview" zoomScaleNormal="100" zoomScaleSheetLayoutView="100" workbookViewId="0">
      <pane ySplit="9" topLeftCell="A10" activePane="bottomLeft" state="frozen"/>
      <selection pane="bottomLeft" activeCell="J6" sqref="J6:O6"/>
    </sheetView>
  </sheetViews>
  <sheetFormatPr defaultColWidth="13" defaultRowHeight="12.75" outlineLevelRow="1" x14ac:dyDescent="0.2"/>
  <cols>
    <col min="1" max="1" width="5.42578125" style="2" customWidth="1"/>
    <col min="2" max="2" width="33.85546875" style="2" customWidth="1"/>
    <col min="3" max="3" width="14" style="61" customWidth="1"/>
    <col min="4" max="4" width="11.140625" style="61" customWidth="1"/>
    <col min="5" max="5" width="11.42578125" style="61" customWidth="1"/>
    <col min="6" max="6" width="11.140625" style="61" customWidth="1"/>
    <col min="7" max="8" width="10.42578125" style="61" customWidth="1"/>
    <col min="9" max="9" width="12.28515625" style="61" customWidth="1"/>
    <col min="10" max="10" width="14.7109375" style="62" customWidth="1"/>
    <col min="11" max="11" width="14.42578125" style="61" customWidth="1"/>
    <col min="12" max="12" width="12.7109375" style="61" customWidth="1"/>
    <col min="13" max="13" width="13.140625" style="61" bestFit="1" customWidth="1"/>
    <col min="14" max="15" width="12.7109375" style="61" customWidth="1"/>
    <col min="16" max="16" width="14.42578125" style="2" customWidth="1"/>
    <col min="17" max="17" width="9.140625" style="2" customWidth="1"/>
    <col min="18" max="18" width="11.5703125" style="2" customWidth="1"/>
    <col min="19" max="19" width="9.85546875" style="2" customWidth="1"/>
    <col min="20" max="20" width="8.28515625" style="2" customWidth="1"/>
    <col min="21" max="21" width="7.28515625" style="2" customWidth="1"/>
    <col min="22" max="16384" width="13" style="2"/>
  </cols>
  <sheetData>
    <row r="1" spans="1:16" ht="62.25" customHeight="1" x14ac:dyDescent="0.2">
      <c r="A1" s="1"/>
      <c r="B1" s="1"/>
      <c r="C1" s="49"/>
      <c r="D1" s="49"/>
      <c r="E1" s="49"/>
      <c r="F1" s="49"/>
      <c r="G1" s="49"/>
      <c r="H1" s="49"/>
      <c r="I1" s="49"/>
      <c r="J1" s="49"/>
      <c r="K1" s="49"/>
      <c r="L1" s="50"/>
      <c r="M1" s="72" t="s">
        <v>79</v>
      </c>
      <c r="N1" s="72"/>
      <c r="O1" s="72"/>
      <c r="P1" s="1"/>
    </row>
    <row r="2" spans="1:16" ht="27.75" customHeight="1" x14ac:dyDescent="0.25">
      <c r="A2" s="1"/>
      <c r="B2" s="73" t="s">
        <v>76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51"/>
      <c r="O2" s="51"/>
      <c r="P2" s="3"/>
    </row>
    <row r="3" spans="1:16" ht="15.75" customHeight="1" x14ac:dyDescent="0.25">
      <c r="A3" s="1"/>
      <c r="B3" s="76" t="s">
        <v>66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51"/>
      <c r="O3" s="51"/>
      <c r="P3" s="3"/>
    </row>
    <row r="4" spans="1:16" x14ac:dyDescent="0.2">
      <c r="A4" s="1"/>
      <c r="B4" s="74" t="s">
        <v>0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49"/>
      <c r="O4" s="49"/>
      <c r="P4" s="4"/>
    </row>
    <row r="5" spans="1:16" ht="15" x14ac:dyDescent="0.25">
      <c r="A5" s="1"/>
      <c r="B5" s="1"/>
      <c r="C5" s="49"/>
      <c r="D5" s="49"/>
      <c r="E5" s="49"/>
      <c r="F5" s="49"/>
      <c r="G5" s="75"/>
      <c r="H5" s="75"/>
      <c r="I5" s="75"/>
      <c r="J5" s="75"/>
      <c r="K5" s="75"/>
      <c r="L5" s="46"/>
      <c r="M5" s="46"/>
      <c r="N5" s="49"/>
      <c r="O5" s="52" t="s">
        <v>1</v>
      </c>
      <c r="P5" s="5"/>
    </row>
    <row r="6" spans="1:16" ht="27.75" customHeight="1" x14ac:dyDescent="0.2">
      <c r="A6" s="70" t="s">
        <v>2</v>
      </c>
      <c r="B6" s="67" t="s">
        <v>3</v>
      </c>
      <c r="C6" s="71" t="s">
        <v>4</v>
      </c>
      <c r="D6" s="67" t="s">
        <v>5</v>
      </c>
      <c r="E6" s="67"/>
      <c r="F6" s="67"/>
      <c r="G6" s="67"/>
      <c r="H6" s="67"/>
      <c r="I6" s="67"/>
      <c r="J6" s="67" t="s">
        <v>6</v>
      </c>
      <c r="K6" s="67"/>
      <c r="L6" s="67"/>
      <c r="M6" s="67"/>
      <c r="N6" s="67"/>
      <c r="O6" s="67"/>
      <c r="P6" s="7"/>
    </row>
    <row r="7" spans="1:16" ht="18.75" customHeight="1" x14ac:dyDescent="0.2">
      <c r="A7" s="70"/>
      <c r="B7" s="67"/>
      <c r="C7" s="71"/>
      <c r="D7" s="67" t="s">
        <v>7</v>
      </c>
      <c r="E7" s="67" t="s">
        <v>8</v>
      </c>
      <c r="F7" s="67"/>
      <c r="G7" s="67"/>
      <c r="H7" s="67"/>
      <c r="I7" s="67"/>
      <c r="J7" s="67" t="s">
        <v>7</v>
      </c>
      <c r="K7" s="67" t="s">
        <v>8</v>
      </c>
      <c r="L7" s="67"/>
      <c r="M7" s="67"/>
      <c r="N7" s="67"/>
      <c r="O7" s="67"/>
      <c r="P7" s="7"/>
    </row>
    <row r="8" spans="1:16" ht="80.25" customHeight="1" x14ac:dyDescent="0.2">
      <c r="A8" s="70"/>
      <c r="B8" s="67"/>
      <c r="C8" s="71"/>
      <c r="D8" s="67"/>
      <c r="E8" s="44" t="s">
        <v>9</v>
      </c>
      <c r="F8" s="8" t="s">
        <v>10</v>
      </c>
      <c r="G8" s="8" t="s">
        <v>11</v>
      </c>
      <c r="H8" s="8" t="s">
        <v>12</v>
      </c>
      <c r="I8" s="44" t="s">
        <v>13</v>
      </c>
      <c r="J8" s="67"/>
      <c r="K8" s="44" t="s">
        <v>14</v>
      </c>
      <c r="L8" s="8" t="s">
        <v>10</v>
      </c>
      <c r="M8" s="8" t="s">
        <v>11</v>
      </c>
      <c r="N8" s="8" t="s">
        <v>12</v>
      </c>
      <c r="O8" s="8" t="s">
        <v>13</v>
      </c>
      <c r="P8" s="9"/>
    </row>
    <row r="9" spans="1:16" ht="13.5" customHeight="1" x14ac:dyDescent="0.2">
      <c r="A9" s="6">
        <v>1</v>
      </c>
      <c r="B9" s="6">
        <v>2</v>
      </c>
      <c r="C9" s="10">
        <v>3</v>
      </c>
      <c r="D9" s="45">
        <v>4</v>
      </c>
      <c r="E9" s="45">
        <v>5</v>
      </c>
      <c r="F9" s="45">
        <v>6</v>
      </c>
      <c r="G9" s="45">
        <v>7</v>
      </c>
      <c r="H9" s="45">
        <v>8</v>
      </c>
      <c r="I9" s="45">
        <v>9</v>
      </c>
      <c r="J9" s="45">
        <v>10</v>
      </c>
      <c r="K9" s="45">
        <v>11</v>
      </c>
      <c r="L9" s="45">
        <v>12</v>
      </c>
      <c r="M9" s="45">
        <v>13</v>
      </c>
      <c r="N9" s="45">
        <v>14</v>
      </c>
      <c r="O9" s="45">
        <v>15</v>
      </c>
      <c r="P9" s="9"/>
    </row>
    <row r="10" spans="1:16" s="15" customFormat="1" ht="51.75" customHeight="1" x14ac:dyDescent="0.2">
      <c r="A10" s="11" t="s">
        <v>15</v>
      </c>
      <c r="B10" s="12" t="s">
        <v>73</v>
      </c>
      <c r="C10" s="25">
        <f>C11+C12+C13+C14+C15</f>
        <v>0</v>
      </c>
      <c r="D10" s="13" t="s">
        <v>16</v>
      </c>
      <c r="E10" s="13" t="s">
        <v>16</v>
      </c>
      <c r="F10" s="13" t="s">
        <v>16</v>
      </c>
      <c r="G10" s="13" t="s">
        <v>16</v>
      </c>
      <c r="H10" s="13" t="s">
        <v>16</v>
      </c>
      <c r="I10" s="13" t="s">
        <v>16</v>
      </c>
      <c r="J10" s="47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14"/>
    </row>
    <row r="11" spans="1:16" s="20" customFormat="1" ht="15" hidden="1" x14ac:dyDescent="0.2">
      <c r="A11" s="16" t="s">
        <v>17</v>
      </c>
      <c r="B11" s="17" t="s">
        <v>18</v>
      </c>
      <c r="C11" s="53">
        <v>0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53">
        <v>0</v>
      </c>
      <c r="P11" s="18"/>
    </row>
    <row r="12" spans="1:16" s="20" customFormat="1" ht="15" hidden="1" x14ac:dyDescent="0.2">
      <c r="A12" s="16" t="s">
        <v>19</v>
      </c>
      <c r="B12" s="17" t="s">
        <v>20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18"/>
    </row>
    <row r="13" spans="1:16" s="20" customFormat="1" ht="15" hidden="1" x14ac:dyDescent="0.2">
      <c r="A13" s="16" t="s">
        <v>21</v>
      </c>
      <c r="B13" s="17" t="s">
        <v>22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18"/>
    </row>
    <row r="14" spans="1:16" s="20" customFormat="1" ht="15" hidden="1" x14ac:dyDescent="0.2">
      <c r="A14" s="16" t="s">
        <v>23</v>
      </c>
      <c r="B14" s="17" t="s">
        <v>24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18"/>
    </row>
    <row r="15" spans="1:16" s="20" customFormat="1" ht="25.5" hidden="1" x14ac:dyDescent="0.2">
      <c r="A15" s="16" t="s">
        <v>25</v>
      </c>
      <c r="B15" s="17" t="s">
        <v>26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18"/>
    </row>
    <row r="16" spans="1:16" s="20" customFormat="1" ht="15" hidden="1" x14ac:dyDescent="0.2">
      <c r="A16" s="16" t="s">
        <v>27</v>
      </c>
      <c r="B16" s="17" t="s">
        <v>28</v>
      </c>
      <c r="C16" s="21" t="s">
        <v>16</v>
      </c>
      <c r="D16" s="13" t="s">
        <v>16</v>
      </c>
      <c r="E16" s="13" t="s">
        <v>16</v>
      </c>
      <c r="F16" s="13" t="s">
        <v>16</v>
      </c>
      <c r="G16" s="13" t="s">
        <v>16</v>
      </c>
      <c r="H16" s="13" t="s">
        <v>16</v>
      </c>
      <c r="I16" s="13" t="s">
        <v>16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22"/>
    </row>
    <row r="17" spans="1:21" s="20" customFormat="1" ht="15" hidden="1" x14ac:dyDescent="0.2">
      <c r="A17" s="16" t="s">
        <v>29</v>
      </c>
      <c r="B17" s="17" t="s">
        <v>30</v>
      </c>
      <c r="C17" s="21" t="s">
        <v>16</v>
      </c>
      <c r="D17" s="13" t="s">
        <v>16</v>
      </c>
      <c r="E17" s="13" t="s">
        <v>16</v>
      </c>
      <c r="F17" s="13" t="s">
        <v>16</v>
      </c>
      <c r="G17" s="13" t="s">
        <v>16</v>
      </c>
      <c r="H17" s="13" t="s">
        <v>16</v>
      </c>
      <c r="I17" s="13" t="s">
        <v>16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22"/>
    </row>
    <row r="18" spans="1:21" s="20" customFormat="1" ht="15" hidden="1" x14ac:dyDescent="0.2">
      <c r="A18" s="16" t="s">
        <v>31</v>
      </c>
      <c r="B18" s="17" t="s">
        <v>32</v>
      </c>
      <c r="C18" s="21" t="s">
        <v>16</v>
      </c>
      <c r="D18" s="13" t="s">
        <v>16</v>
      </c>
      <c r="E18" s="13" t="s">
        <v>16</v>
      </c>
      <c r="F18" s="13" t="s">
        <v>16</v>
      </c>
      <c r="G18" s="13" t="s">
        <v>16</v>
      </c>
      <c r="H18" s="13" t="s">
        <v>16</v>
      </c>
      <c r="I18" s="13" t="s">
        <v>16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22"/>
    </row>
    <row r="19" spans="1:21" s="20" customFormat="1" ht="15" hidden="1" x14ac:dyDescent="0.2">
      <c r="A19" s="16" t="s">
        <v>33</v>
      </c>
      <c r="B19" s="17" t="s">
        <v>34</v>
      </c>
      <c r="C19" s="21" t="s">
        <v>16</v>
      </c>
      <c r="D19" s="13" t="s">
        <v>16</v>
      </c>
      <c r="E19" s="13" t="s">
        <v>16</v>
      </c>
      <c r="F19" s="13" t="s">
        <v>16</v>
      </c>
      <c r="G19" s="13" t="s">
        <v>16</v>
      </c>
      <c r="H19" s="13" t="s">
        <v>16</v>
      </c>
      <c r="I19" s="13" t="s">
        <v>16</v>
      </c>
      <c r="J19" s="54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22"/>
    </row>
    <row r="20" spans="1:21" s="15" customFormat="1" ht="30.75" customHeight="1" outlineLevel="1" x14ac:dyDescent="0.2">
      <c r="A20" s="11" t="s">
        <v>35</v>
      </c>
      <c r="B20" s="12" t="s">
        <v>74</v>
      </c>
      <c r="C20" s="42">
        <v>0</v>
      </c>
      <c r="D20" s="13" t="s">
        <v>16</v>
      </c>
      <c r="E20" s="13" t="s">
        <v>16</v>
      </c>
      <c r="F20" s="13" t="s">
        <v>16</v>
      </c>
      <c r="G20" s="13" t="s">
        <v>16</v>
      </c>
      <c r="H20" s="13" t="s">
        <v>16</v>
      </c>
      <c r="I20" s="13" t="s">
        <v>16</v>
      </c>
      <c r="J20" s="47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14"/>
    </row>
    <row r="21" spans="1:21" s="20" customFormat="1" ht="15" hidden="1" outlineLevel="1" x14ac:dyDescent="0.2">
      <c r="A21" s="16" t="s">
        <v>36</v>
      </c>
      <c r="B21" s="17" t="s">
        <v>18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18"/>
    </row>
    <row r="22" spans="1:21" s="20" customFormat="1" ht="15" hidden="1" outlineLevel="1" x14ac:dyDescent="0.2">
      <c r="A22" s="16" t="s">
        <v>37</v>
      </c>
      <c r="B22" s="17" t="s">
        <v>20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18"/>
    </row>
    <row r="23" spans="1:21" s="20" customFormat="1" ht="15" hidden="1" outlineLevel="1" x14ac:dyDescent="0.2">
      <c r="A23" s="16" t="s">
        <v>38</v>
      </c>
      <c r="B23" s="17" t="s">
        <v>22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18"/>
    </row>
    <row r="24" spans="1:21" s="20" customFormat="1" ht="15" hidden="1" outlineLevel="1" x14ac:dyDescent="0.2">
      <c r="A24" s="16" t="s">
        <v>39</v>
      </c>
      <c r="B24" s="17" t="s">
        <v>24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18"/>
    </row>
    <row r="25" spans="1:21" s="19" customFormat="1" ht="15.75" hidden="1" outlineLevel="1" x14ac:dyDescent="0.2">
      <c r="A25" s="23"/>
      <c r="B25" s="3"/>
      <c r="C25" s="55"/>
      <c r="D25" s="56"/>
      <c r="E25" s="55"/>
      <c r="F25" s="55"/>
      <c r="G25" s="55"/>
      <c r="H25" s="55"/>
      <c r="I25" s="24">
        <v>2</v>
      </c>
      <c r="J25" s="55"/>
      <c r="K25" s="55"/>
      <c r="L25" s="65" t="s">
        <v>40</v>
      </c>
      <c r="M25" s="65"/>
      <c r="N25" s="65"/>
      <c r="O25" s="65"/>
      <c r="P25" s="18"/>
    </row>
    <row r="26" spans="1:21" s="20" customFormat="1" ht="25.5" hidden="1" outlineLevel="1" x14ac:dyDescent="0.2">
      <c r="A26" s="16" t="s">
        <v>41</v>
      </c>
      <c r="B26" s="17" t="s">
        <v>26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18"/>
    </row>
    <row r="27" spans="1:21" s="20" customFormat="1" ht="15" hidden="1" outlineLevel="1" x14ac:dyDescent="0.2">
      <c r="A27" s="16" t="s">
        <v>42</v>
      </c>
      <c r="B27" s="17" t="s">
        <v>28</v>
      </c>
      <c r="C27" s="13" t="s">
        <v>16</v>
      </c>
      <c r="D27" s="13" t="s">
        <v>16</v>
      </c>
      <c r="E27" s="13" t="s">
        <v>16</v>
      </c>
      <c r="F27" s="13" t="s">
        <v>16</v>
      </c>
      <c r="G27" s="13" t="s">
        <v>16</v>
      </c>
      <c r="H27" s="13" t="s">
        <v>16</v>
      </c>
      <c r="I27" s="13" t="s">
        <v>16</v>
      </c>
      <c r="J27" s="54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22"/>
    </row>
    <row r="28" spans="1:21" s="20" customFormat="1" ht="15" hidden="1" outlineLevel="1" x14ac:dyDescent="0.2">
      <c r="A28" s="16" t="s">
        <v>43</v>
      </c>
      <c r="B28" s="17" t="s">
        <v>30</v>
      </c>
      <c r="C28" s="13" t="s">
        <v>16</v>
      </c>
      <c r="D28" s="13" t="s">
        <v>16</v>
      </c>
      <c r="E28" s="13" t="s">
        <v>16</v>
      </c>
      <c r="F28" s="13" t="s">
        <v>16</v>
      </c>
      <c r="G28" s="13" t="s">
        <v>16</v>
      </c>
      <c r="H28" s="13" t="s">
        <v>16</v>
      </c>
      <c r="I28" s="13" t="s">
        <v>16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22"/>
    </row>
    <row r="29" spans="1:21" s="20" customFormat="1" ht="15" hidden="1" outlineLevel="1" x14ac:dyDescent="0.2">
      <c r="A29" s="16" t="s">
        <v>44</v>
      </c>
      <c r="B29" s="17" t="s">
        <v>32</v>
      </c>
      <c r="C29" s="13" t="s">
        <v>16</v>
      </c>
      <c r="D29" s="13" t="s">
        <v>16</v>
      </c>
      <c r="E29" s="13" t="s">
        <v>16</v>
      </c>
      <c r="F29" s="13" t="s">
        <v>16</v>
      </c>
      <c r="G29" s="13" t="s">
        <v>16</v>
      </c>
      <c r="H29" s="13" t="s">
        <v>16</v>
      </c>
      <c r="I29" s="13" t="s">
        <v>16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22"/>
    </row>
    <row r="30" spans="1:21" s="20" customFormat="1" ht="15" hidden="1" outlineLevel="1" x14ac:dyDescent="0.2">
      <c r="A30" s="16" t="s">
        <v>45</v>
      </c>
      <c r="B30" s="17" t="s">
        <v>34</v>
      </c>
      <c r="C30" s="21" t="s">
        <v>16</v>
      </c>
      <c r="D30" s="13" t="s">
        <v>16</v>
      </c>
      <c r="E30" s="13" t="s">
        <v>16</v>
      </c>
      <c r="F30" s="13" t="s">
        <v>16</v>
      </c>
      <c r="G30" s="13" t="s">
        <v>16</v>
      </c>
      <c r="H30" s="13" t="s">
        <v>16</v>
      </c>
      <c r="I30" s="13" t="s">
        <v>16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22"/>
    </row>
    <row r="31" spans="1:21" s="15" customFormat="1" ht="51" customHeight="1" collapsed="1" x14ac:dyDescent="0.2">
      <c r="A31" s="11" t="s">
        <v>46</v>
      </c>
      <c r="B31" s="12" t="s">
        <v>47</v>
      </c>
      <c r="C31" s="63">
        <f>[1]Д22!$G$13</f>
        <v>450.81799999999998</v>
      </c>
      <c r="D31" s="13" t="s">
        <v>16</v>
      </c>
      <c r="E31" s="13" t="s">
        <v>16</v>
      </c>
      <c r="F31" s="13" t="s">
        <v>16</v>
      </c>
      <c r="G31" s="13" t="s">
        <v>16</v>
      </c>
      <c r="H31" s="13" t="s">
        <v>16</v>
      </c>
      <c r="I31" s="13" t="s">
        <v>16</v>
      </c>
      <c r="J31" s="41">
        <f>J32+J33+J34+J35+J36</f>
        <v>1190.0577586371371</v>
      </c>
      <c r="K31" s="13">
        <f>K32+K33+K34+K35+K36</f>
        <v>1142.4554482916519</v>
      </c>
      <c r="L31" s="13">
        <f>L32+L33+L34+L35+L36</f>
        <v>0</v>
      </c>
      <c r="M31" s="39">
        <f t="shared" ref="M31:O31" si="0">SUM(M32:M36)</f>
        <v>0</v>
      </c>
      <c r="N31" s="39">
        <f t="shared" si="0"/>
        <v>8.568415862187388</v>
      </c>
      <c r="O31" s="39">
        <f t="shared" si="0"/>
        <v>39.033894483298099</v>
      </c>
      <c r="P31" s="14">
        <f>SUM(P32:P36)</f>
        <v>46.555059517884807</v>
      </c>
      <c r="Q31" s="34">
        <f>Q32+Q33</f>
        <v>440.90000399999997</v>
      </c>
      <c r="R31" s="15" t="s">
        <v>69</v>
      </c>
      <c r="S31" s="15" t="s">
        <v>75</v>
      </c>
      <c r="T31" s="15" t="s">
        <v>67</v>
      </c>
      <c r="U31" s="15" t="s">
        <v>68</v>
      </c>
    </row>
    <row r="32" spans="1:21" s="20" customFormat="1" ht="15" x14ac:dyDescent="0.2">
      <c r="A32" s="16" t="s">
        <v>48</v>
      </c>
      <c r="B32" s="17" t="s">
        <v>18</v>
      </c>
      <c r="C32" s="64">
        <f>[1]Д22!$G$14</f>
        <v>297.33699999999999</v>
      </c>
      <c r="D32" s="48">
        <f>J32/C32*1000</f>
        <v>2443.2600000000002</v>
      </c>
      <c r="E32" s="48">
        <f t="shared" ref="E32:E36" si="1">D32-H32-I32</f>
        <v>2345.5296000000003</v>
      </c>
      <c r="F32" s="40">
        <f>E32</f>
        <v>2345.5296000000003</v>
      </c>
      <c r="G32" s="40">
        <v>0</v>
      </c>
      <c r="H32" s="57">
        <f>D32*4%*0.18</f>
        <v>17.591472000000003</v>
      </c>
      <c r="I32" s="57">
        <f>D32*4%-H32</f>
        <v>80.138928000000021</v>
      </c>
      <c r="J32" s="48">
        <f>C32*R38/1000</f>
        <v>726.47159862000012</v>
      </c>
      <c r="K32" s="48">
        <f>J32-N32-O32</f>
        <v>697.41273467520023</v>
      </c>
      <c r="L32" s="40">
        <v>0</v>
      </c>
      <c r="M32" s="40">
        <v>0</v>
      </c>
      <c r="N32" s="57">
        <f>J32*4%*0.18</f>
        <v>5.2305955100640009</v>
      </c>
      <c r="O32" s="57">
        <f>J32*4%-N32</f>
        <v>23.828268434736003</v>
      </c>
      <c r="P32" s="18">
        <f>J32*4%</f>
        <v>29.058863944800006</v>
      </c>
      <c r="Q32" s="35">
        <f>C32</f>
        <v>297.33699999999999</v>
      </c>
      <c r="R32" s="20">
        <f>Q32/Q31*C36</f>
        <v>6.6885623721881391</v>
      </c>
      <c r="S32" s="35">
        <f>Q32+R32</f>
        <v>304.02556237218812</v>
      </c>
      <c r="T32" s="36">
        <f>P32*0.18</f>
        <v>5.2305955100640009</v>
      </c>
      <c r="U32" s="36">
        <f>P32-T32</f>
        <v>23.828268434736003</v>
      </c>
    </row>
    <row r="33" spans="1:21" s="20" customFormat="1" ht="15" x14ac:dyDescent="0.2">
      <c r="A33" s="16" t="s">
        <v>49</v>
      </c>
      <c r="B33" s="17" t="s">
        <v>20</v>
      </c>
      <c r="C33" s="64">
        <f>[1]Д22!$G$15</f>
        <v>143.56300400000001</v>
      </c>
      <c r="D33" s="48">
        <f t="shared" ref="D33:D36" si="2">J33/C33*1000</f>
        <v>3046.78</v>
      </c>
      <c r="E33" s="48">
        <f t="shared" si="1"/>
        <v>2924.9088000000002</v>
      </c>
      <c r="F33" s="40">
        <f t="shared" ref="F33:F36" si="3">E33</f>
        <v>2924.9088000000002</v>
      </c>
      <c r="G33" s="40">
        <v>0</v>
      </c>
      <c r="H33" s="57">
        <f t="shared" ref="H33" si="4">D33*4%*0.18</f>
        <v>21.936816</v>
      </c>
      <c r="I33" s="57">
        <f t="shared" ref="I33" si="5">D33*4%-H33</f>
        <v>99.934384000000023</v>
      </c>
      <c r="J33" s="48">
        <f t="shared" ref="J33:J34" si="6">C33*R39/1000</f>
        <v>437.40488932712003</v>
      </c>
      <c r="K33" s="48">
        <f t="shared" ref="K33:K34" si="7">J33-N33-O33</f>
        <v>419.90869375403526</v>
      </c>
      <c r="L33" s="40">
        <v>0</v>
      </c>
      <c r="M33" s="40">
        <v>0</v>
      </c>
      <c r="N33" s="57">
        <f t="shared" ref="N33" si="8">J33*4%*0.18</f>
        <v>3.1493152031552643</v>
      </c>
      <c r="O33" s="57">
        <f t="shared" ref="O33" si="9">J33*4%-N33</f>
        <v>14.346880369929536</v>
      </c>
      <c r="P33" s="18">
        <f t="shared" ref="P33:P35" si="10">J33*4%</f>
        <v>17.496195573084801</v>
      </c>
      <c r="Q33" s="35">
        <f>C33</f>
        <v>143.56300400000001</v>
      </c>
      <c r="R33" s="20">
        <f>Q33/Q31*C36</f>
        <v>3.2294336278118614</v>
      </c>
      <c r="S33" s="35">
        <f>Q33+R33</f>
        <v>146.79243762781186</v>
      </c>
      <c r="T33" s="36">
        <f t="shared" ref="T33:T34" si="11">P33*0.18</f>
        <v>3.1493152031552643</v>
      </c>
      <c r="U33" s="36">
        <f t="shared" ref="U33:U34" si="12">P33-T33</f>
        <v>14.346880369929536</v>
      </c>
    </row>
    <row r="34" spans="1:21" s="20" customFormat="1" ht="15" x14ac:dyDescent="0.2">
      <c r="A34" s="16" t="s">
        <v>50</v>
      </c>
      <c r="B34" s="17" t="s">
        <v>22</v>
      </c>
      <c r="C34" s="64">
        <f>[1]Д22!$G$16</f>
        <v>0</v>
      </c>
      <c r="D34" s="48">
        <v>0</v>
      </c>
      <c r="E34" s="48">
        <f t="shared" si="1"/>
        <v>0</v>
      </c>
      <c r="F34" s="40">
        <f t="shared" si="3"/>
        <v>0</v>
      </c>
      <c r="G34" s="40">
        <v>0</v>
      </c>
      <c r="H34" s="40">
        <f t="shared" ref="H34" si="13">N34</f>
        <v>0</v>
      </c>
      <c r="I34" s="40">
        <f t="shared" ref="I34" si="14">O34</f>
        <v>0</v>
      </c>
      <c r="J34" s="48">
        <f t="shared" si="6"/>
        <v>0</v>
      </c>
      <c r="K34" s="48">
        <f t="shared" si="7"/>
        <v>0</v>
      </c>
      <c r="L34" s="40">
        <f t="shared" ref="L34:L35" si="15">K34</f>
        <v>0</v>
      </c>
      <c r="M34" s="40">
        <v>0</v>
      </c>
      <c r="N34" s="40">
        <f t="shared" ref="N34" si="16">T34</f>
        <v>0</v>
      </c>
      <c r="O34" s="40">
        <f t="shared" ref="O34" si="17">U34</f>
        <v>0</v>
      </c>
      <c r="P34" s="18">
        <f t="shared" si="10"/>
        <v>0</v>
      </c>
      <c r="Q34" s="35">
        <f>C34</f>
        <v>0</v>
      </c>
      <c r="R34" s="20">
        <f>Q34/Q32*C36</f>
        <v>0</v>
      </c>
      <c r="S34" s="35">
        <f>Q34+R34</f>
        <v>0</v>
      </c>
      <c r="T34" s="36">
        <f t="shared" si="11"/>
        <v>0</v>
      </c>
      <c r="U34" s="36">
        <f t="shared" si="12"/>
        <v>0</v>
      </c>
    </row>
    <row r="35" spans="1:21" s="20" customFormat="1" ht="15" x14ac:dyDescent="0.2">
      <c r="A35" s="16" t="s">
        <v>51</v>
      </c>
      <c r="B35" s="17" t="s">
        <v>24</v>
      </c>
      <c r="C35" s="64">
        <v>0</v>
      </c>
      <c r="D35" s="48">
        <v>0</v>
      </c>
      <c r="E35" s="48">
        <f t="shared" si="1"/>
        <v>0</v>
      </c>
      <c r="F35" s="40">
        <f t="shared" si="3"/>
        <v>0</v>
      </c>
      <c r="G35" s="40">
        <v>0</v>
      </c>
      <c r="H35" s="40">
        <v>0</v>
      </c>
      <c r="I35" s="40">
        <v>0</v>
      </c>
      <c r="J35" s="48">
        <f t="shared" ref="J35" si="18">C35*R41/1000</f>
        <v>0</v>
      </c>
      <c r="K35" s="48">
        <v>0</v>
      </c>
      <c r="L35" s="40">
        <f t="shared" si="15"/>
        <v>0</v>
      </c>
      <c r="M35" s="40">
        <v>0</v>
      </c>
      <c r="N35" s="40">
        <v>0</v>
      </c>
      <c r="O35" s="40">
        <v>0</v>
      </c>
      <c r="P35" s="18">
        <f t="shared" si="10"/>
        <v>0</v>
      </c>
      <c r="R35" s="20">
        <f>SUM(R32:R34)</f>
        <v>9.9179960000000005</v>
      </c>
      <c r="S35" s="35">
        <f>SUM(S32:S34)</f>
        <v>450.81799999999998</v>
      </c>
    </row>
    <row r="36" spans="1:21" s="20" customFormat="1" ht="25.5" x14ac:dyDescent="0.2">
      <c r="A36" s="16" t="s">
        <v>52</v>
      </c>
      <c r="B36" s="17" t="s">
        <v>26</v>
      </c>
      <c r="C36" s="64">
        <f>[1]Д22!$G$18</f>
        <v>9.9179960000000005</v>
      </c>
      <c r="D36" s="48">
        <f t="shared" si="2"/>
        <v>2639.7742739578657</v>
      </c>
      <c r="E36" s="48">
        <f t="shared" si="1"/>
        <v>2534.183302999551</v>
      </c>
      <c r="F36" s="40">
        <f t="shared" si="3"/>
        <v>2534.183302999551</v>
      </c>
      <c r="G36" s="40">
        <v>0</v>
      </c>
      <c r="H36" s="57">
        <f>D36*4%*0.18</f>
        <v>19.006374772496631</v>
      </c>
      <c r="I36" s="57">
        <f>D36*4%-H36</f>
        <v>86.584596185818</v>
      </c>
      <c r="J36" s="48">
        <f>J37+J38+J39+J40</f>
        <v>26.181270690017019</v>
      </c>
      <c r="K36" s="48">
        <f>K37+K38+K39+K40</f>
        <v>25.134019862416338</v>
      </c>
      <c r="L36" s="48">
        <f>L37+L38+L39+L40</f>
        <v>0</v>
      </c>
      <c r="M36" s="48">
        <f t="shared" ref="M36:O36" si="19">M37+M38+M39+M40</f>
        <v>0</v>
      </c>
      <c r="N36" s="48">
        <f t="shared" si="19"/>
        <v>0.18850514896812254</v>
      </c>
      <c r="O36" s="48">
        <f t="shared" si="19"/>
        <v>0.85874567863255835</v>
      </c>
      <c r="P36" s="18">
        <f>K36*1-K36</f>
        <v>0</v>
      </c>
      <c r="S36" s="36"/>
      <c r="T36" s="35"/>
      <c r="U36" s="35"/>
    </row>
    <row r="37" spans="1:21" s="20" customFormat="1" ht="16.5" customHeight="1" x14ac:dyDescent="0.2">
      <c r="A37" s="16" t="s">
        <v>53</v>
      </c>
      <c r="B37" s="17" t="s">
        <v>28</v>
      </c>
      <c r="C37" s="21" t="s">
        <v>16</v>
      </c>
      <c r="D37" s="13" t="s">
        <v>16</v>
      </c>
      <c r="E37" s="13" t="s">
        <v>16</v>
      </c>
      <c r="F37" s="13" t="s">
        <v>16</v>
      </c>
      <c r="G37" s="13" t="s">
        <v>16</v>
      </c>
      <c r="H37" s="13" t="s">
        <v>16</v>
      </c>
      <c r="I37" s="13" t="s">
        <v>16</v>
      </c>
      <c r="J37" s="41">
        <f>R32*R38/1000</f>
        <v>16.341896901472396</v>
      </c>
      <c r="K37" s="48">
        <f>J37-N37-O37</f>
        <v>15.688221025413501</v>
      </c>
      <c r="L37" s="40">
        <v>0</v>
      </c>
      <c r="M37" s="54">
        <v>0</v>
      </c>
      <c r="N37" s="54">
        <f>J37*4%*0.18</f>
        <v>0.11766165769060126</v>
      </c>
      <c r="O37" s="54">
        <f>J37*4%-N37</f>
        <v>0.53601421836829466</v>
      </c>
      <c r="P37" s="68" t="s">
        <v>70</v>
      </c>
      <c r="Q37" s="69"/>
      <c r="R37" s="69"/>
      <c r="S37" s="69"/>
    </row>
    <row r="38" spans="1:21" s="20" customFormat="1" ht="15" x14ac:dyDescent="0.2">
      <c r="A38" s="16" t="s">
        <v>54</v>
      </c>
      <c r="B38" s="17" t="s">
        <v>30</v>
      </c>
      <c r="C38" s="21" t="s">
        <v>16</v>
      </c>
      <c r="D38" s="13" t="s">
        <v>16</v>
      </c>
      <c r="E38" s="13" t="s">
        <v>16</v>
      </c>
      <c r="F38" s="13" t="s">
        <v>16</v>
      </c>
      <c r="G38" s="13" t="s">
        <v>16</v>
      </c>
      <c r="H38" s="13" t="s">
        <v>16</v>
      </c>
      <c r="I38" s="13" t="s">
        <v>16</v>
      </c>
      <c r="J38" s="41">
        <f>R33*R39/1000</f>
        <v>9.8393737885446235</v>
      </c>
      <c r="K38" s="48">
        <f>J38-N38-O38</f>
        <v>9.4457988370028385</v>
      </c>
      <c r="L38" s="40">
        <v>0</v>
      </c>
      <c r="M38" s="54">
        <v>0</v>
      </c>
      <c r="N38" s="54">
        <f t="shared" ref="N38:N40" si="20">J38*4%*0.18</f>
        <v>7.0843491277521292E-2</v>
      </c>
      <c r="O38" s="54">
        <f t="shared" ref="O38:O40" si="21">J38*4%-N38</f>
        <v>0.32273146026426369</v>
      </c>
      <c r="P38" s="22">
        <v>3541.14</v>
      </c>
      <c r="Q38" s="37">
        <v>0.9</v>
      </c>
      <c r="R38" s="20">
        <f>ROUND(P38*Q38,2)-713.05-30.72</f>
        <v>2443.2600000000007</v>
      </c>
      <c r="S38" s="38" t="s">
        <v>18</v>
      </c>
    </row>
    <row r="39" spans="1:21" s="20" customFormat="1" ht="15" x14ac:dyDescent="0.2">
      <c r="A39" s="16" t="s">
        <v>55</v>
      </c>
      <c r="B39" s="17" t="s">
        <v>32</v>
      </c>
      <c r="C39" s="21" t="s">
        <v>16</v>
      </c>
      <c r="D39" s="13" t="s">
        <v>16</v>
      </c>
      <c r="E39" s="13" t="s">
        <v>16</v>
      </c>
      <c r="F39" s="13" t="s">
        <v>16</v>
      </c>
      <c r="G39" s="13" t="s">
        <v>16</v>
      </c>
      <c r="H39" s="13" t="s">
        <v>16</v>
      </c>
      <c r="I39" s="13" t="s">
        <v>16</v>
      </c>
      <c r="J39" s="41">
        <f>R34*R40/1000</f>
        <v>0</v>
      </c>
      <c r="K39" s="48">
        <f t="shared" ref="K39" si="22">J39-N39-O39</f>
        <v>0</v>
      </c>
      <c r="L39" s="40">
        <f t="shared" ref="L39:L40" si="23">K39</f>
        <v>0</v>
      </c>
      <c r="M39" s="54">
        <v>0</v>
      </c>
      <c r="N39" s="54">
        <f t="shared" si="20"/>
        <v>0</v>
      </c>
      <c r="O39" s="54">
        <f t="shared" si="21"/>
        <v>0</v>
      </c>
      <c r="P39" s="22">
        <v>4386.3900000000003</v>
      </c>
      <c r="Q39" s="37">
        <v>0.9</v>
      </c>
      <c r="R39" s="20">
        <f>ROUND(P39*Q39,2)-850.06-50.91</f>
        <v>3046.78</v>
      </c>
      <c r="S39" s="38" t="s">
        <v>71</v>
      </c>
    </row>
    <row r="40" spans="1:21" s="20" customFormat="1" ht="15" x14ac:dyDescent="0.2">
      <c r="A40" s="16" t="s">
        <v>56</v>
      </c>
      <c r="B40" s="17" t="s">
        <v>34</v>
      </c>
      <c r="C40" s="21" t="s">
        <v>16</v>
      </c>
      <c r="D40" s="13" t="s">
        <v>16</v>
      </c>
      <c r="E40" s="13" t="s">
        <v>16</v>
      </c>
      <c r="F40" s="13" t="s">
        <v>16</v>
      </c>
      <c r="G40" s="13" t="s">
        <v>16</v>
      </c>
      <c r="H40" s="13" t="s">
        <v>16</v>
      </c>
      <c r="I40" s="13" t="s">
        <v>16</v>
      </c>
      <c r="J40" s="41">
        <v>0</v>
      </c>
      <c r="K40" s="54">
        <f t="shared" ref="K40" si="24">J40-N40-O40</f>
        <v>0</v>
      </c>
      <c r="L40" s="40">
        <f t="shared" si="23"/>
        <v>0</v>
      </c>
      <c r="M40" s="54">
        <v>0</v>
      </c>
      <c r="N40" s="54">
        <f t="shared" si="20"/>
        <v>0</v>
      </c>
      <c r="O40" s="54">
        <f t="shared" si="21"/>
        <v>0</v>
      </c>
      <c r="P40" s="22"/>
    </row>
    <row r="41" spans="1:21" s="20" customFormat="1" ht="84" customHeight="1" x14ac:dyDescent="0.2">
      <c r="A41" s="11" t="s">
        <v>57</v>
      </c>
      <c r="B41" s="12" t="s">
        <v>58</v>
      </c>
      <c r="C41" s="63">
        <f>SUM(C42:C45)</f>
        <v>440.90000399999997</v>
      </c>
      <c r="D41" s="13">
        <f>J41/C41*1000</f>
        <v>2699.155699343421</v>
      </c>
      <c r="E41" s="13">
        <f>K41/C41*1000</f>
        <v>2591.1894713696847</v>
      </c>
      <c r="F41" s="13" t="s">
        <v>72</v>
      </c>
      <c r="G41" s="13">
        <v>0</v>
      </c>
      <c r="H41" s="13">
        <f>N41/C41*1000</f>
        <v>19.433921035272633</v>
      </c>
      <c r="I41" s="13">
        <f>O41/C41*1000</f>
        <v>88.532306938464217</v>
      </c>
      <c r="J41" s="41">
        <f>K41+M41+N41+O41</f>
        <v>1190.0577586371371</v>
      </c>
      <c r="K41" s="39">
        <f>SUM(K42:K45)</f>
        <v>1142.4554482916517</v>
      </c>
      <c r="L41" s="39">
        <f>SUM(L42:L45)</f>
        <v>0</v>
      </c>
      <c r="M41" s="39">
        <f>SUM(M42:M45)</f>
        <v>0</v>
      </c>
      <c r="N41" s="39">
        <f>SUM(N42:N45)</f>
        <v>8.5684158621873863</v>
      </c>
      <c r="O41" s="39">
        <f>SUM(O42:O45)</f>
        <v>39.033894483298099</v>
      </c>
      <c r="P41" s="26"/>
    </row>
    <row r="42" spans="1:21" s="20" customFormat="1" ht="15" x14ac:dyDescent="0.2">
      <c r="A42" s="16" t="s">
        <v>59</v>
      </c>
      <c r="B42" s="17" t="s">
        <v>18</v>
      </c>
      <c r="C42" s="63">
        <f>C32</f>
        <v>297.33699999999999</v>
      </c>
      <c r="D42" s="13">
        <f>R38</f>
        <v>2443.2600000000007</v>
      </c>
      <c r="E42" s="13">
        <f>D42-H42-I42</f>
        <v>2345.5296000000008</v>
      </c>
      <c r="F42" s="42" t="s">
        <v>72</v>
      </c>
      <c r="G42" s="42">
        <v>0</v>
      </c>
      <c r="H42" s="47">
        <f>D42*4%*0.18</f>
        <v>17.591472000000007</v>
      </c>
      <c r="I42" s="47">
        <f>D42*4%-H42</f>
        <v>80.138928000000021</v>
      </c>
      <c r="J42" s="41">
        <f>D42*S32/1000</f>
        <v>742.81349552147253</v>
      </c>
      <c r="K42" s="48">
        <f>J42-N42-O42</f>
        <v>713.10095570061367</v>
      </c>
      <c r="L42" s="40">
        <v>0</v>
      </c>
      <c r="M42" s="40">
        <v>0</v>
      </c>
      <c r="N42" s="57">
        <f>J42*4%*0.18</f>
        <v>5.3482571677546016</v>
      </c>
      <c r="O42" s="57">
        <f>J42*4%-N42</f>
        <v>24.364282653104297</v>
      </c>
      <c r="P42" s="26"/>
    </row>
    <row r="43" spans="1:21" s="20" customFormat="1" ht="15" x14ac:dyDescent="0.2">
      <c r="A43" s="16" t="s">
        <v>60</v>
      </c>
      <c r="B43" s="17" t="s">
        <v>20</v>
      </c>
      <c r="C43" s="63">
        <f>C33</f>
        <v>143.56300400000001</v>
      </c>
      <c r="D43" s="13">
        <f>R39</f>
        <v>3046.78</v>
      </c>
      <c r="E43" s="13">
        <f>D43-H43-I43</f>
        <v>2924.9088000000002</v>
      </c>
      <c r="F43" s="42" t="s">
        <v>72</v>
      </c>
      <c r="G43" s="42">
        <v>0</v>
      </c>
      <c r="H43" s="47">
        <f>D43*4%*0.18</f>
        <v>21.936816</v>
      </c>
      <c r="I43" s="47">
        <f>D43*4%-H43</f>
        <v>99.934384000000023</v>
      </c>
      <c r="J43" s="41">
        <f>D43*S33/1000</f>
        <v>447.24426311566464</v>
      </c>
      <c r="K43" s="48">
        <f>J43-N43-O43</f>
        <v>429.35449259103808</v>
      </c>
      <c r="L43" s="40">
        <v>0</v>
      </c>
      <c r="M43" s="40">
        <v>0</v>
      </c>
      <c r="N43" s="57">
        <f>J43*4%*0.18</f>
        <v>3.2201586944327851</v>
      </c>
      <c r="O43" s="57">
        <f>J43*4%-N43</f>
        <v>14.6696118301938</v>
      </c>
      <c r="P43" s="26"/>
    </row>
    <row r="44" spans="1:21" s="20" customFormat="1" ht="23.25" customHeight="1" x14ac:dyDescent="0.2">
      <c r="A44" s="16" t="s">
        <v>61</v>
      </c>
      <c r="B44" s="17" t="s">
        <v>22</v>
      </c>
      <c r="C44" s="63">
        <f>C34</f>
        <v>0</v>
      </c>
      <c r="D44" s="13">
        <v>0</v>
      </c>
      <c r="E44" s="13">
        <f>D44-H44-I44</f>
        <v>0</v>
      </c>
      <c r="F44" s="42" t="s">
        <v>72</v>
      </c>
      <c r="G44" s="42">
        <v>0</v>
      </c>
      <c r="H44" s="47">
        <f>D44*4%*0.18</f>
        <v>0</v>
      </c>
      <c r="I44" s="47">
        <f>D44*4%-H44</f>
        <v>0</v>
      </c>
      <c r="J44" s="41">
        <f t="shared" ref="J44" si="25">C44*D44/1000</f>
        <v>0</v>
      </c>
      <c r="K44" s="48">
        <f>J44-N44-O44</f>
        <v>0</v>
      </c>
      <c r="L44" s="40">
        <f t="shared" ref="L44:L45" si="26">K44</f>
        <v>0</v>
      </c>
      <c r="M44" s="40">
        <v>0</v>
      </c>
      <c r="N44" s="57">
        <f>J44*4%*0.18</f>
        <v>0</v>
      </c>
      <c r="O44" s="57">
        <f>J44*4%-N44</f>
        <v>0</v>
      </c>
      <c r="P44" s="26"/>
    </row>
    <row r="45" spans="1:21" s="20" customFormat="1" ht="16.5" customHeight="1" x14ac:dyDescent="0.2">
      <c r="A45" s="16" t="s">
        <v>62</v>
      </c>
      <c r="B45" s="17" t="s">
        <v>24</v>
      </c>
      <c r="C45" s="63">
        <v>0</v>
      </c>
      <c r="D45" s="13">
        <v>0</v>
      </c>
      <c r="E45" s="42">
        <v>0</v>
      </c>
      <c r="F45" s="13" t="s">
        <v>72</v>
      </c>
      <c r="G45" s="13">
        <v>0</v>
      </c>
      <c r="H45" s="13">
        <v>0</v>
      </c>
      <c r="I45" s="13">
        <v>0</v>
      </c>
      <c r="J45" s="39">
        <v>0</v>
      </c>
      <c r="K45" s="39">
        <v>0</v>
      </c>
      <c r="L45" s="40">
        <f t="shared" si="26"/>
        <v>0</v>
      </c>
      <c r="M45" s="39">
        <v>0</v>
      </c>
      <c r="N45" s="39">
        <v>0</v>
      </c>
      <c r="O45" s="39">
        <v>0</v>
      </c>
      <c r="P45" s="26"/>
    </row>
    <row r="46" spans="1:21" x14ac:dyDescent="0.2">
      <c r="A46" s="1"/>
      <c r="B46" s="27" t="s">
        <v>63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1"/>
    </row>
    <row r="47" spans="1:21" x14ac:dyDescent="0.2">
      <c r="A47" s="1"/>
      <c r="B47" s="28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1"/>
    </row>
    <row r="48" spans="1:21" ht="15" customHeight="1" x14ac:dyDescent="0.2">
      <c r="A48" s="1"/>
      <c r="B48" s="29" t="s">
        <v>77</v>
      </c>
      <c r="C48" s="43"/>
      <c r="D48" s="43"/>
      <c r="E48" s="43"/>
      <c r="F48" s="43"/>
      <c r="G48" s="58"/>
      <c r="H48" s="59"/>
      <c r="I48" s="43"/>
      <c r="J48" s="30"/>
      <c r="K48" s="60"/>
      <c r="L48" s="66" t="s">
        <v>78</v>
      </c>
      <c r="M48" s="66"/>
      <c r="N48" s="66"/>
      <c r="O48" s="66"/>
      <c r="P48" s="31"/>
    </row>
    <row r="49" spans="1:17" ht="15" x14ac:dyDescent="0.2">
      <c r="A49" s="1"/>
      <c r="B49" s="31"/>
      <c r="C49" s="43"/>
      <c r="D49" s="43"/>
      <c r="E49" s="43"/>
      <c r="F49" s="43"/>
      <c r="G49" s="32" t="s">
        <v>64</v>
      </c>
      <c r="H49" s="32"/>
      <c r="I49" s="43"/>
      <c r="J49" s="30"/>
      <c r="K49" s="66" t="s">
        <v>65</v>
      </c>
      <c r="L49" s="66"/>
      <c r="M49" s="66"/>
      <c r="N49" s="66"/>
      <c r="O49" s="66"/>
      <c r="P49" s="66"/>
    </row>
    <row r="53" spans="1:17" s="33" customFormat="1" x14ac:dyDescent="0.2">
      <c r="A53" s="2"/>
      <c r="B53" s="2"/>
      <c r="C53" s="61"/>
      <c r="D53" s="61"/>
      <c r="E53" s="61"/>
      <c r="F53" s="61"/>
      <c r="G53" s="61"/>
      <c r="H53" s="61"/>
      <c r="I53" s="61"/>
      <c r="J53" s="62"/>
      <c r="K53" s="61"/>
      <c r="L53" s="61"/>
      <c r="M53" s="61"/>
      <c r="N53" s="61"/>
      <c r="O53" s="61"/>
      <c r="P53" s="2"/>
      <c r="Q53" s="2"/>
    </row>
    <row r="54" spans="1:17" s="33" customFormat="1" x14ac:dyDescent="0.2">
      <c r="A54" s="2"/>
      <c r="B54" s="2"/>
      <c r="C54" s="61"/>
      <c r="D54" s="61"/>
      <c r="E54" s="61"/>
      <c r="F54" s="61"/>
      <c r="G54" s="61"/>
      <c r="H54" s="61"/>
      <c r="I54" s="61"/>
      <c r="J54" s="62"/>
      <c r="K54" s="61"/>
      <c r="L54" s="61"/>
      <c r="M54" s="61"/>
      <c r="N54" s="61"/>
      <c r="O54" s="61"/>
      <c r="P54" s="2"/>
      <c r="Q54" s="2"/>
    </row>
  </sheetData>
  <mergeCells count="18">
    <mergeCell ref="A6:A8"/>
    <mergeCell ref="B6:B8"/>
    <mergeCell ref="C6:C8"/>
    <mergeCell ref="D6:I6"/>
    <mergeCell ref="M1:O1"/>
    <mergeCell ref="B2:M2"/>
    <mergeCell ref="B4:M4"/>
    <mergeCell ref="G5:K5"/>
    <mergeCell ref="B3:M3"/>
    <mergeCell ref="L25:O25"/>
    <mergeCell ref="K49:P49"/>
    <mergeCell ref="J6:O6"/>
    <mergeCell ref="D7:D8"/>
    <mergeCell ref="E7:I7"/>
    <mergeCell ref="J7:J8"/>
    <mergeCell ref="K7:O7"/>
    <mergeCell ref="L48:O48"/>
    <mergeCell ref="P37:S37"/>
  </mergeCells>
  <phoneticPr fontId="0" type="noConversion"/>
  <conditionalFormatting sqref="G49:H49">
    <cfRule type="cellIs" dxfId="0" priority="1" stopIfTrue="1" operator="equal">
      <formula>0</formula>
    </cfRule>
  </conditionalFormatting>
  <pageMargins left="0.74803149606299213" right="0.74803149606299213" top="0.39370078740157483" bottom="0.39370078740157483" header="0.51181102362204722" footer="0.51181102362204722"/>
  <pageSetup paperSize="9" scale="6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Д19</vt:lpstr>
      <vt:lpstr>Д19!Область_печати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Веретюк Ольга Іванівна</dc:creator>
  <cp:lastModifiedBy>*</cp:lastModifiedBy>
  <cp:lastPrinted>2026-06-10T05:56:40Z</cp:lastPrinted>
  <dcterms:created xsi:type="dcterms:W3CDTF">2020-07-30T07:17:36Z</dcterms:created>
  <dcterms:modified xsi:type="dcterms:W3CDTF">2026-06-10T06:08:12Z</dcterms:modified>
</cp:coreProperties>
</file>